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rgts.sharepoint.com/sites/Legislative/Shared Documents/2025-26 Interim/HB1176/CAP CALCULATIONS/"/>
    </mc:Choice>
  </mc:AlternateContent>
  <xr:revisionPtr revIDLastSave="1" documentId="8_{A6CBD3D8-AB75-42E3-BB04-C1508026627A}" xr6:coauthVersionLast="47" xr6:coauthVersionMax="47" xr10:uidLastSave="{C2B0C86F-7297-4067-94D4-0D07DAB473A3}"/>
  <bookViews>
    <workbookView xWindow="-120" yWindow="-120" windowWidth="29040" windowHeight="15720" xr2:uid="{D229EA4C-A69A-4537-9C3B-3EC40E0CBC29}"/>
  </bookViews>
  <sheets>
    <sheet name="2026 Cap Calculation" sheetId="1" r:id="rId1"/>
  </sheets>
  <definedNames>
    <definedName name="_xlnm.Print_Area" localSheetId="0">'2026 Cap Calculation'!$A$1:$F$74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4" i="1" l="1"/>
  <c r="C32" i="1"/>
  <c r="E22" i="1"/>
  <c r="D22" i="1"/>
  <c r="C22" i="1"/>
  <c r="C25" i="1" s="1"/>
  <c r="A13" i="1"/>
  <c r="A14" i="1" s="1"/>
  <c r="A15" i="1" s="1"/>
  <c r="A16" i="1" s="1"/>
  <c r="A17" i="1" s="1"/>
  <c r="A18" i="1" s="1"/>
  <c r="A19" i="1" s="1"/>
  <c r="A20" i="1" s="1"/>
  <c r="A22" i="1" s="1"/>
  <c r="A23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9" i="1" s="1"/>
  <c r="A40" i="1" s="1"/>
  <c r="A41" i="1" s="1"/>
  <c r="A42" i="1" s="1"/>
  <c r="A44" i="1" s="1"/>
  <c r="A45" i="1" s="1"/>
  <c r="A46" i="1" s="1"/>
  <c r="A47" i="1" s="1"/>
  <c r="A50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4" i="1" s="1"/>
  <c r="A67" i="1" s="1"/>
  <c r="A68" i="1" s="1"/>
  <c r="A69" i="1" s="1"/>
  <c r="A71" i="1" s="1"/>
  <c r="A72" i="1" s="1"/>
  <c r="A74" i="1" s="1"/>
  <c r="D6" i="1"/>
  <c r="C45" i="1" s="1"/>
  <c r="C5" i="1"/>
  <c r="A5" i="1"/>
  <c r="A6" i="1" s="1"/>
  <c r="C4" i="1"/>
  <c r="C27" i="1" l="1"/>
  <c r="C33" i="1"/>
  <c r="C35" i="1" s="1"/>
  <c r="C36" i="1" s="1"/>
  <c r="C23" i="1"/>
  <c r="C44" i="1" l="1"/>
  <c r="C39" i="1"/>
  <c r="C41" i="1" l="1"/>
  <c r="C42" i="1"/>
  <c r="C67" i="1" s="1"/>
  <c r="C68" i="1" s="1"/>
  <c r="C46" i="1"/>
  <c r="C47" i="1" s="1"/>
  <c r="D64" i="1" s="1"/>
  <c r="C71" i="1" l="1"/>
  <c r="C72" i="1" s="1"/>
  <c r="C69" i="1"/>
  <c r="C74" i="1" l="1"/>
  <c r="E72" i="1"/>
</calcChain>
</file>

<file path=xl/sharedStrings.xml><?xml version="1.0" encoding="utf-8"?>
<sst xmlns="http://schemas.openxmlformats.org/spreadsheetml/2006/main" count="77" uniqueCount="66">
  <si>
    <t>2026 Cap Calculation Worksheet                                                         For 2027 Budget</t>
  </si>
  <si>
    <t>Taxing District</t>
  </si>
  <si>
    <t>Budget Year</t>
  </si>
  <si>
    <t>Cap Percentage Allowance Calculation</t>
  </si>
  <si>
    <t>Cap Percentage allowance this year</t>
  </si>
  <si>
    <r>
      <rPr>
        <b/>
        <sz val="12"/>
        <color theme="1"/>
        <rFont val="Aptos Narrow"/>
        <family val="2"/>
        <scheme val="minor"/>
      </rPr>
      <t>Unused</t>
    </r>
    <r>
      <rPr>
        <sz val="12"/>
        <color theme="1"/>
        <rFont val="Aptos Narrow"/>
        <family val="2"/>
        <scheme val="minor"/>
      </rPr>
      <t xml:space="preserve"> Cap Percentage allowance last year (see last year's cap calc worksheet)</t>
    </r>
  </si>
  <si>
    <t>Maximum Cap Percentage Allowance Available for this year</t>
  </si>
  <si>
    <t>TAX YEAR</t>
  </si>
  <si>
    <t>TY2025</t>
  </si>
  <si>
    <t>TY2024</t>
  </si>
  <si>
    <t>TY2023</t>
  </si>
  <si>
    <t>CALCULATION 1 - Base Year Calculation</t>
  </si>
  <si>
    <t>Previous Yr Levy</t>
  </si>
  <si>
    <t>Levy 2 Years Ago</t>
  </si>
  <si>
    <t>Levy 3 Yrs Ago</t>
  </si>
  <si>
    <t>Total Dollars Levied on behalf of taxing district in three preceding years</t>
  </si>
  <si>
    <t>Less:  Levies Exempt from Cap</t>
  </si>
  <si>
    <t>Less: Irrepeable tax to pay bonded debt (See Note 3)</t>
  </si>
  <si>
    <t>Less: Taxes or Special Assessments levied to pay debt (See Note 4)</t>
  </si>
  <si>
    <t>Less: Taxes to pay bonds, evidence of debt  or obligations (See Note 5)</t>
  </si>
  <si>
    <t>Less: Special improvement project paid by general taxation (See Note 6)</t>
  </si>
  <si>
    <t>Less: City or County Emergency Levy; Levies to pay claims &amp; judgments; Specials on School Property (See Note 7)</t>
  </si>
  <si>
    <t>Less: Water Resource Districts (See Note 7)</t>
  </si>
  <si>
    <t>Less: School District Tuition Levy (See Note 8)</t>
  </si>
  <si>
    <t>Less: Not entity-wide (requires separate cap calculation)</t>
  </si>
  <si>
    <t>Less: Other</t>
  </si>
  <si>
    <t>Difference = Dollars Levied Subject to Percentage Cap Increase                                                                   (Line 4 minus Lines 5-13)</t>
  </si>
  <si>
    <t>Base Year Levy (highest of last 3 years Line 14)</t>
  </si>
  <si>
    <t>CALCULATION 2 - Ajdusted Year Calculation</t>
  </si>
  <si>
    <t>Previous Year Levy (from Line 14, 1st column)</t>
  </si>
  <si>
    <t>Previous Year Taxable Value</t>
  </si>
  <si>
    <t>Previous Year Mill Rate (Line 16 divided by Line 17 X 1000)</t>
  </si>
  <si>
    <t>Plus: New Property Taxable Value</t>
  </si>
  <si>
    <t>Plus: Expired TIF Incremental Taxable Value</t>
  </si>
  <si>
    <t>Plus: Expired Exemptions Taxable Value</t>
  </si>
  <si>
    <t>Minus: Removed Property Taxable Value</t>
  </si>
  <si>
    <t>Net Taxable Value (Line 19 plus Line 20 plus Line 21 minus Line 22)</t>
  </si>
  <si>
    <t>Allowance for New Growth (Line 23 X Line 18 divided by 1000)</t>
  </si>
  <si>
    <t>Minus: Expired Temporary Mill Levy Amount</t>
  </si>
  <si>
    <t>Net Adjustments (Line 24 minus Line 25)</t>
  </si>
  <si>
    <t>Adjusted Year Levy (Line 16 plus Line 26)</t>
  </si>
  <si>
    <t>CALCULATION 3 - Cap Allowance Calculations</t>
  </si>
  <si>
    <t>A. Current Year Cap Allowance</t>
  </si>
  <si>
    <t>Higher Base Year Levy (Line 15) or Adjusted Year Levy (Line 27)</t>
  </si>
  <si>
    <t>Current Year Allowable Cap Percentage Limit</t>
  </si>
  <si>
    <t>Cap Allowance  Amount (Line 28 times Line 29)</t>
  </si>
  <si>
    <t>CURRENT YEAR CAP = Higher Base Year or Adjusted Year Levy (Line 28) plus                 Cap Allowance Amount (Line 30)</t>
  </si>
  <si>
    <t>B. Max Cap Allowance Using Excess Percentage From Previous Years</t>
  </si>
  <si>
    <t>Max Allowable Cap Percentage (Current year allowable cap percentage + Previous years unused cap perentage)  Line 3</t>
  </si>
  <si>
    <t>Max Cap Allowance Amount (Line 32 times Line 33)</t>
  </si>
  <si>
    <t>MAX CAP = Higher Base Year or Adjusted Year + Max Cap Percentage                           (Line 32 plus Line 34)</t>
  </si>
  <si>
    <t>CALCULATION 4 - Excess Percentage Increase for Future Periods</t>
  </si>
  <si>
    <t>TY26 Total Dollars to be Levied on behalf of taxing district for 2027 budget</t>
  </si>
  <si>
    <t>Less: New or increased levy authority (See Note 1)</t>
  </si>
  <si>
    <t>Less: Property tax levy authority increased above zero mills (See Note 2)</t>
  </si>
  <si>
    <t>Difference = Dollars Certified by Taxing District Subject to Cap                                                         (Line 36 minus 37-47)</t>
  </si>
  <si>
    <t>Current Budget Year Excess Cap % to Carry Forward</t>
  </si>
  <si>
    <t>2027</t>
  </si>
  <si>
    <t>Unused Cap Amount (Line 31 minus Line 4)</t>
  </si>
  <si>
    <t>Calculated Percentage</t>
  </si>
  <si>
    <t>Current Year Excess Percentage Carry Forward to Future Periods</t>
  </si>
  <si>
    <t>Prior Budget Year Excess Cap % to Carry Forward</t>
  </si>
  <si>
    <t>2026</t>
  </si>
  <si>
    <t>Excess Percentage Used from Prior Years Carry Forward</t>
  </si>
  <si>
    <t>Excess Percentage Remaining from Prior Years Carry Forward</t>
  </si>
  <si>
    <t>Total Excess Percentage to Carry Forward (Line 51 plus Line 53)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</si>
</sst>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u val="singleAccounting"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1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EEAA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 applyAlignment="1">
      <alignment horizontal="left" vertical="center" wrapText="1"/>
    </xf>
    <xf numFmtId="164" fontId="4" fillId="0" borderId="0" xfId="1" applyNumberFormat="1" applyFont="1"/>
    <xf numFmtId="0" fontId="5" fillId="2" borderId="1" xfId="1" applyNumberFormat="1" applyFont="1" applyFill="1" applyBorder="1" applyAlignment="1" applyProtection="1">
      <alignment horizontal="left"/>
      <protection locked="0"/>
    </xf>
    <xf numFmtId="0" fontId="5" fillId="2" borderId="2" xfId="1" applyNumberFormat="1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4" fillId="0" borderId="3" xfId="1" applyNumberFormat="1" applyFont="1" applyFill="1" applyBorder="1" applyAlignment="1" applyProtection="1">
      <alignment horizontal="center"/>
      <protection locked="0"/>
    </xf>
    <xf numFmtId="0" fontId="5" fillId="0" borderId="4" xfId="1" applyNumberFormat="1" applyFont="1" applyBorder="1" applyAlignment="1"/>
    <xf numFmtId="0" fontId="7" fillId="0" borderId="0" xfId="0" applyFont="1"/>
    <xf numFmtId="164" fontId="8" fillId="0" borderId="0" xfId="1" quotePrefix="1" applyNumberFormat="1" applyFont="1" applyAlignment="1">
      <alignment horizontal="center"/>
    </xf>
    <xf numFmtId="164" fontId="5" fillId="0" borderId="0" xfId="1" quotePrefix="1" applyNumberFormat="1" applyFont="1" applyBorder="1" applyAlignment="1">
      <alignment horizontal="left"/>
    </xf>
    <xf numFmtId="0" fontId="5" fillId="0" borderId="0" xfId="1" quotePrefix="1" applyNumberFormat="1" applyFont="1" applyBorder="1" applyAlignment="1">
      <alignment horizontal="center"/>
    </xf>
    <xf numFmtId="0" fontId="6" fillId="0" borderId="0" xfId="0" quotePrefix="1" applyFont="1" applyAlignment="1" applyProtection="1">
      <alignment horizontal="center"/>
      <protection locked="0"/>
    </xf>
    <xf numFmtId="0" fontId="0" fillId="0" borderId="0" xfId="0" quotePrefix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/>
    <xf numFmtId="10" fontId="5" fillId="0" borderId="3" xfId="2" applyNumberFormat="1" applyFont="1" applyBorder="1" applyAlignment="1">
      <alignment horizontal="center"/>
    </xf>
    <xf numFmtId="43" fontId="5" fillId="0" borderId="0" xfId="1" applyFont="1" applyBorder="1" applyAlignment="1"/>
    <xf numFmtId="43" fontId="6" fillId="0" borderId="0" xfId="1" applyFont="1" applyBorder="1" applyProtection="1">
      <protection locked="0"/>
    </xf>
    <xf numFmtId="43" fontId="1" fillId="0" borderId="0" xfId="1" applyFont="1" applyBorder="1"/>
    <xf numFmtId="0" fontId="5" fillId="0" borderId="5" xfId="0" applyFont="1" applyBorder="1"/>
    <xf numFmtId="0" fontId="0" fillId="0" borderId="5" xfId="0" applyBorder="1" applyAlignment="1">
      <alignment horizontal="center"/>
    </xf>
    <xf numFmtId="10" fontId="5" fillId="2" borderId="6" xfId="2" applyNumberFormat="1" applyFont="1" applyFill="1" applyBorder="1" applyAlignment="1" applyProtection="1">
      <alignment horizontal="center"/>
      <protection locked="0"/>
    </xf>
    <xf numFmtId="0" fontId="4" fillId="0" borderId="7" xfId="0" applyFont="1" applyBorder="1"/>
    <xf numFmtId="0" fontId="0" fillId="0" borderId="7" xfId="0" applyBorder="1" applyAlignment="1">
      <alignment horizontal="center"/>
    </xf>
    <xf numFmtId="10" fontId="4" fillId="0" borderId="8" xfId="2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4" fillId="0" borderId="5" xfId="0" applyFont="1" applyBorder="1"/>
    <xf numFmtId="10" fontId="4" fillId="0" borderId="5" xfId="2" applyNumberFormat="1" applyFont="1" applyBorder="1" applyAlignment="1">
      <alignment horizontal="left"/>
    </xf>
    <xf numFmtId="43" fontId="5" fillId="0" borderId="5" xfId="1" applyFont="1" applyBorder="1" applyAlignment="1"/>
    <xf numFmtId="0" fontId="10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5" fillId="0" borderId="0" xfId="1" applyNumberFormat="1" applyFont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164" fontId="1" fillId="0" borderId="0" xfId="1" applyNumberFormat="1" applyFont="1" applyAlignment="1"/>
    <xf numFmtId="164" fontId="1" fillId="0" borderId="0" xfId="1" applyNumberFormat="1" applyFont="1" applyAlignment="1">
      <alignment horizontal="left"/>
    </xf>
    <xf numFmtId="164" fontId="5" fillId="2" borderId="3" xfId="1" applyNumberFormat="1" applyFont="1" applyFill="1" applyBorder="1" applyProtection="1">
      <protection locked="0"/>
    </xf>
    <xf numFmtId="164" fontId="5" fillId="2" borderId="3" xfId="1" applyNumberFormat="1" applyFont="1" applyFill="1" applyBorder="1" applyAlignment="1" applyProtection="1">
      <alignment horizontal="left"/>
      <protection locked="0"/>
    </xf>
    <xf numFmtId="0" fontId="11" fillId="0" borderId="0" xfId="0" applyFont="1"/>
    <xf numFmtId="164" fontId="5" fillId="0" borderId="9" xfId="1" applyNumberFormat="1" applyFont="1" applyFill="1" applyBorder="1"/>
    <xf numFmtId="164" fontId="5" fillId="0" borderId="9" xfId="1" applyNumberFormat="1" applyFont="1" applyFill="1" applyBorder="1" applyAlignment="1">
      <alignment horizontal="left"/>
    </xf>
    <xf numFmtId="0" fontId="9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wrapText="1"/>
      <protection locked="0"/>
    </xf>
    <xf numFmtId="0" fontId="4" fillId="0" borderId="0" xfId="0" applyFont="1" applyAlignment="1">
      <alignment wrapText="1"/>
    </xf>
    <xf numFmtId="164" fontId="4" fillId="0" borderId="10" xfId="1" applyNumberFormat="1" applyFont="1" applyFill="1" applyBorder="1"/>
    <xf numFmtId="164" fontId="4" fillId="0" borderId="11" xfId="1" applyNumberFormat="1" applyFont="1" applyFill="1" applyBorder="1" applyAlignment="1">
      <alignment horizontal="left"/>
    </xf>
    <xf numFmtId="164" fontId="4" fillId="0" borderId="11" xfId="1" applyNumberFormat="1" applyFont="1" applyFill="1" applyBorder="1"/>
    <xf numFmtId="0" fontId="9" fillId="0" borderId="5" xfId="0" applyFont="1" applyBorder="1" applyAlignment="1" applyProtection="1">
      <alignment horizontal="center"/>
      <protection locked="0"/>
    </xf>
    <xf numFmtId="164" fontId="4" fillId="3" borderId="12" xfId="1" applyNumberFormat="1" applyFont="1" applyFill="1" applyBorder="1"/>
    <xf numFmtId="0" fontId="9" fillId="0" borderId="5" xfId="0" applyFont="1" applyBorder="1" applyAlignment="1">
      <alignment horizontal="left"/>
    </xf>
    <xf numFmtId="164" fontId="5" fillId="0" borderId="5" xfId="1" applyNumberFormat="1" applyFont="1" applyBorder="1"/>
    <xf numFmtId="164" fontId="5" fillId="0" borderId="0" xfId="1" applyNumberFormat="1" applyFont="1" applyAlignment="1">
      <alignment horizontal="center"/>
    </xf>
    <xf numFmtId="164" fontId="5" fillId="0" borderId="0" xfId="1" applyNumberFormat="1" applyFont="1" applyAlignment="1">
      <alignment horizontal="left"/>
    </xf>
    <xf numFmtId="164" fontId="5" fillId="0" borderId="3" xfId="1" applyNumberFormat="1" applyFont="1" applyBorder="1"/>
    <xf numFmtId="0" fontId="9" fillId="0" borderId="0" xfId="0" applyFont="1" applyAlignment="1">
      <alignment horizontal="left"/>
    </xf>
    <xf numFmtId="164" fontId="5" fillId="0" borderId="0" xfId="1" applyNumberFormat="1" applyFont="1"/>
    <xf numFmtId="43" fontId="5" fillId="0" borderId="9" xfId="1" applyFont="1" applyFill="1" applyBorder="1"/>
    <xf numFmtId="164" fontId="5" fillId="2" borderId="11" xfId="1" applyNumberFormat="1" applyFont="1" applyFill="1" applyBorder="1" applyProtection="1">
      <protection locked="0"/>
    </xf>
    <xf numFmtId="0" fontId="5" fillId="0" borderId="0" xfId="0" applyFont="1" applyAlignment="1">
      <alignment wrapText="1"/>
    </xf>
    <xf numFmtId="164" fontId="5" fillId="0" borderId="13" xfId="1" applyNumberFormat="1" applyFont="1" applyBorder="1"/>
    <xf numFmtId="164" fontId="0" fillId="0" borderId="0" xfId="1" applyNumberFormat="1" applyFont="1" applyFill="1" applyBorder="1"/>
    <xf numFmtId="0" fontId="0" fillId="0" borderId="0" xfId="0" applyAlignment="1">
      <alignment horizontal="left"/>
    </xf>
    <xf numFmtId="0" fontId="12" fillId="0" borderId="0" xfId="0" applyFont="1"/>
    <xf numFmtId="164" fontId="4" fillId="0" borderId="0" xfId="1" applyNumberFormat="1" applyFont="1" applyFill="1" applyBorder="1"/>
    <xf numFmtId="164" fontId="5" fillId="0" borderId="0" xfId="1" applyNumberFormat="1" applyFont="1" applyFill="1"/>
    <xf numFmtId="10" fontId="5" fillId="0" borderId="3" xfId="2" applyNumberFormat="1" applyFont="1" applyBorder="1"/>
    <xf numFmtId="164" fontId="6" fillId="0" borderId="0" xfId="1" applyNumberFormat="1" applyFont="1" applyProtection="1">
      <protection locked="0"/>
    </xf>
    <xf numFmtId="0" fontId="9" fillId="0" borderId="5" xfId="0" applyFont="1" applyBorder="1" applyAlignment="1">
      <alignment horizontal="center" vertical="center"/>
    </xf>
    <xf numFmtId="164" fontId="4" fillId="4" borderId="5" xfId="1" applyNumberFormat="1" applyFont="1" applyFill="1" applyBorder="1" applyAlignment="1">
      <alignment horizontal="left" wrapText="1"/>
    </xf>
    <xf numFmtId="164" fontId="4" fillId="4" borderId="12" xfId="1" applyNumberFormat="1" applyFont="1" applyFill="1" applyBorder="1"/>
    <xf numFmtId="164" fontId="5" fillId="0" borderId="5" xfId="1" applyNumberFormat="1" applyFont="1" applyFill="1" applyBorder="1"/>
    <xf numFmtId="164" fontId="6" fillId="0" borderId="0" xfId="1" applyNumberFormat="1" applyFont="1" applyFill="1" applyProtection="1">
      <protection locked="0"/>
    </xf>
    <xf numFmtId="164" fontId="5" fillId="0" borderId="3" xfId="1" applyNumberFormat="1" applyFont="1" applyFill="1" applyBorder="1"/>
    <xf numFmtId="0" fontId="9" fillId="0" borderId="0" xfId="0" applyFont="1" applyAlignment="1">
      <alignment horizontal="center" vertical="center"/>
    </xf>
    <xf numFmtId="10" fontId="5" fillId="0" borderId="0" xfId="2" applyNumberFormat="1" applyFont="1"/>
    <xf numFmtId="164" fontId="5" fillId="0" borderId="13" xfId="1" applyNumberFormat="1" applyFont="1" applyFill="1" applyBorder="1"/>
    <xf numFmtId="0" fontId="9" fillId="5" borderId="7" xfId="0" applyFont="1" applyFill="1" applyBorder="1" applyAlignment="1">
      <alignment horizontal="center"/>
    </xf>
    <xf numFmtId="164" fontId="4" fillId="5" borderId="7" xfId="1" applyNumberFormat="1" applyFont="1" applyFill="1" applyBorder="1" applyAlignment="1">
      <alignment horizontal="left" wrapText="1"/>
    </xf>
    <xf numFmtId="164" fontId="4" fillId="5" borderId="7" xfId="1" applyNumberFormat="1" applyFont="1" applyFill="1" applyBorder="1"/>
    <xf numFmtId="0" fontId="9" fillId="5" borderId="7" xfId="0" applyFont="1" applyFill="1" applyBorder="1" applyAlignment="1">
      <alignment horizontal="left"/>
    </xf>
    <xf numFmtId="164" fontId="5" fillId="5" borderId="7" xfId="1" applyNumberFormat="1" applyFont="1" applyFill="1" applyBorder="1"/>
    <xf numFmtId="164" fontId="7" fillId="0" borderId="0" xfId="1" applyNumberFormat="1" applyFont="1" applyFill="1" applyBorder="1" applyAlignment="1">
      <alignment wrapText="1"/>
    </xf>
    <xf numFmtId="0" fontId="0" fillId="0" borderId="0" xfId="0" applyAlignment="1" applyProtection="1">
      <alignment horizontal="left"/>
      <protection locked="0"/>
    </xf>
    <xf numFmtId="164" fontId="5" fillId="0" borderId="0" xfId="1" applyNumberFormat="1" applyFont="1" applyFill="1" applyBorder="1" applyAlignment="1" applyProtection="1">
      <alignment horizontal="left"/>
      <protection locked="0"/>
    </xf>
    <xf numFmtId="164" fontId="5" fillId="0" borderId="0" xfId="1" applyNumberFormat="1" applyFont="1" applyFill="1" applyBorder="1"/>
    <xf numFmtId="164" fontId="5" fillId="0" borderId="0" xfId="1" applyNumberFormat="1" applyFont="1" applyFill="1" applyBorder="1" applyProtection="1">
      <protection locked="0"/>
    </xf>
    <xf numFmtId="164" fontId="5" fillId="0" borderId="4" xfId="1" applyNumberFormat="1" applyFont="1" applyFill="1" applyBorder="1"/>
    <xf numFmtId="164" fontId="4" fillId="0" borderId="0" xfId="1" applyNumberFormat="1" applyFont="1" applyFill="1" applyBorder="1" applyAlignment="1">
      <alignment horizontal="left" wrapText="1"/>
    </xf>
    <xf numFmtId="164" fontId="4" fillId="0" borderId="12" xfId="1" applyNumberFormat="1" applyFont="1" applyFill="1" applyBorder="1"/>
    <xf numFmtId="0" fontId="13" fillId="0" borderId="0" xfId="0" applyFont="1" applyAlignment="1">
      <alignment horizontal="left"/>
    </xf>
    <xf numFmtId="164" fontId="4" fillId="0" borderId="5" xfId="1" applyNumberFormat="1" applyFont="1" applyFill="1" applyBorder="1" applyAlignment="1">
      <alignment horizontal="left" wrapText="1"/>
    </xf>
    <xf numFmtId="164" fontId="4" fillId="0" borderId="5" xfId="1" applyNumberFormat="1" applyFont="1" applyFill="1" applyBorder="1"/>
    <xf numFmtId="0" fontId="13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164" fontId="4" fillId="0" borderId="14" xfId="1" quotePrefix="1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164" fontId="1" fillId="0" borderId="0" xfId="1" applyNumberFormat="1" applyFont="1"/>
    <xf numFmtId="164" fontId="0" fillId="0" borderId="0" xfId="1" applyNumberFormat="1" applyFont="1"/>
    <xf numFmtId="10" fontId="14" fillId="0" borderId="3" xfId="2" applyNumberFormat="1" applyFont="1" applyFill="1" applyBorder="1" applyAlignment="1">
      <alignment vertical="center"/>
    </xf>
    <xf numFmtId="164" fontId="0" fillId="0" borderId="0" xfId="1" applyNumberFormat="1" applyFont="1" applyAlignment="1">
      <alignment horizontal="left"/>
    </xf>
    <xf numFmtId="0" fontId="4" fillId="6" borderId="0" xfId="0" applyFont="1" applyFill="1" applyAlignment="1">
      <alignment wrapText="1"/>
    </xf>
    <xf numFmtId="10" fontId="15" fillId="6" borderId="3" xfId="2" applyNumberFormat="1" applyFont="1" applyFill="1" applyBorder="1" applyAlignment="1">
      <alignment vertical="center"/>
    </xf>
    <xf numFmtId="164" fontId="2" fillId="0" borderId="0" xfId="1" applyNumberFormat="1" applyFont="1"/>
    <xf numFmtId="0" fontId="4" fillId="7" borderId="0" xfId="0" applyFont="1" applyFill="1"/>
    <xf numFmtId="10" fontId="15" fillId="7" borderId="3" xfId="2" applyNumberFormat="1" applyFont="1" applyFill="1" applyBorder="1" applyAlignment="1">
      <alignment vertical="center"/>
    </xf>
    <xf numFmtId="164" fontId="16" fillId="0" borderId="0" xfId="1" applyNumberFormat="1" applyFont="1"/>
    <xf numFmtId="0" fontId="4" fillId="4" borderId="0" xfId="0" applyFont="1" applyFill="1"/>
    <xf numFmtId="10" fontId="15" fillId="4" borderId="3" xfId="2" applyNumberFormat="1" applyFont="1" applyFill="1" applyBorder="1" applyAlignment="1">
      <alignment vertical="center"/>
    </xf>
    <xf numFmtId="164" fontId="5" fillId="0" borderId="0" xfId="1" applyNumberFormat="1" applyFont="1" applyBorder="1" applyAlignment="1">
      <alignment horizontal="left"/>
    </xf>
    <xf numFmtId="164" fontId="5" fillId="0" borderId="0" xfId="1" applyNumberFormat="1" applyFont="1" applyBorder="1"/>
    <xf numFmtId="164" fontId="5" fillId="0" borderId="0" xfId="1" applyNumberFormat="1" applyFont="1" applyBorder="1" applyProtection="1">
      <protection locked="0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2EA96-9356-410F-8E89-B2C945CF2574}">
  <dimension ref="A1:G74"/>
  <sheetViews>
    <sheetView tabSelected="1" zoomScaleNormal="100" workbookViewId="0">
      <selection activeCell="C11" sqref="C11"/>
    </sheetView>
  </sheetViews>
  <sheetFormatPr defaultRowHeight="15" x14ac:dyDescent="0.25"/>
  <cols>
    <col min="1" max="1" width="5" style="30" customWidth="1"/>
    <col min="2" max="2" width="78.5703125" customWidth="1"/>
    <col min="3" max="3" width="16.28515625" bestFit="1" customWidth="1"/>
    <col min="4" max="4" width="18.28515625" style="63" bestFit="1" customWidth="1"/>
    <col min="5" max="5" width="16.28515625" customWidth="1"/>
    <col min="6" max="6" width="11.28515625" style="5" customWidth="1"/>
    <col min="7" max="7" width="15.85546875" customWidth="1"/>
  </cols>
  <sheetData>
    <row r="1" spans="1:7" ht="27" customHeight="1" x14ac:dyDescent="0.25">
      <c r="A1" s="1" t="s">
        <v>0</v>
      </c>
      <c r="B1" s="1"/>
      <c r="C1" s="2" t="s">
        <v>1</v>
      </c>
      <c r="D1" s="3"/>
      <c r="E1" s="4"/>
    </row>
    <row r="2" spans="1:7" ht="26.25" customHeight="1" x14ac:dyDescent="0.25">
      <c r="A2" s="1"/>
      <c r="B2" s="1"/>
      <c r="C2" s="2" t="s">
        <v>2</v>
      </c>
      <c r="D2" s="6">
        <v>2027</v>
      </c>
      <c r="E2" s="7"/>
    </row>
    <row r="3" spans="1:7" ht="51" customHeight="1" x14ac:dyDescent="0.4">
      <c r="A3" s="8" t="s">
        <v>3</v>
      </c>
      <c r="C3" s="9"/>
      <c r="D3" s="10"/>
      <c r="E3" s="11"/>
      <c r="F3" s="12"/>
      <c r="G3" s="13"/>
    </row>
    <row r="4" spans="1:7" ht="15.75" x14ac:dyDescent="0.25">
      <c r="A4" s="14">
        <v>1</v>
      </c>
      <c r="B4" s="15" t="s">
        <v>4</v>
      </c>
      <c r="C4" s="13">
        <f>D2-1</f>
        <v>2026</v>
      </c>
      <c r="D4" s="16">
        <v>0.03</v>
      </c>
      <c r="E4" s="17"/>
      <c r="F4" s="18"/>
      <c r="G4" s="19"/>
    </row>
    <row r="5" spans="1:7" ht="16.5" thickBot="1" x14ac:dyDescent="0.3">
      <c r="A5" s="14">
        <f>A4+1</f>
        <v>2</v>
      </c>
      <c r="B5" s="20" t="s">
        <v>5</v>
      </c>
      <c r="C5" s="21">
        <f>D2-2</f>
        <v>2025</v>
      </c>
      <c r="D5" s="22"/>
      <c r="E5" s="17"/>
      <c r="F5" s="18"/>
      <c r="G5" s="19"/>
    </row>
    <row r="6" spans="1:7" ht="16.5" thickBot="1" x14ac:dyDescent="0.3">
      <c r="A6" s="14">
        <f>A5+1</f>
        <v>3</v>
      </c>
      <c r="B6" s="23" t="s">
        <v>6</v>
      </c>
      <c r="C6" s="24"/>
      <c r="D6" s="25">
        <f>D4+D5</f>
        <v>0.03</v>
      </c>
      <c r="E6" s="17"/>
      <c r="F6" s="18"/>
      <c r="G6" s="19"/>
    </row>
    <row r="7" spans="1:7" ht="16.5" thickBot="1" x14ac:dyDescent="0.3">
      <c r="A7" s="26"/>
      <c r="B7" s="27"/>
      <c r="C7" s="21"/>
      <c r="D7" s="28"/>
      <c r="E7" s="29"/>
      <c r="F7" s="18"/>
      <c r="G7" s="19"/>
    </row>
    <row r="8" spans="1:7" ht="41.25" customHeight="1" x14ac:dyDescent="0.25">
      <c r="B8" s="31" t="s">
        <v>7</v>
      </c>
      <c r="C8" s="32" t="s">
        <v>8</v>
      </c>
      <c r="D8" s="32" t="s">
        <v>9</v>
      </c>
      <c r="E8" s="32" t="s">
        <v>10</v>
      </c>
    </row>
    <row r="9" spans="1:7" s="15" customFormat="1" ht="18.75" customHeight="1" x14ac:dyDescent="0.35">
      <c r="A9" s="33" t="s">
        <v>11</v>
      </c>
      <c r="B9"/>
      <c r="C9" s="34" t="s">
        <v>12</v>
      </c>
      <c r="D9" s="35" t="s">
        <v>13</v>
      </c>
      <c r="E9" s="34" t="s">
        <v>14</v>
      </c>
      <c r="F9" s="5"/>
    </row>
    <row r="10" spans="1:7" s="15" customFormat="1" ht="24.95" customHeight="1" x14ac:dyDescent="0.25">
      <c r="A10" s="14">
        <v>4</v>
      </c>
      <c r="B10" s="15" t="s">
        <v>15</v>
      </c>
      <c r="C10" s="36"/>
      <c r="D10" s="37"/>
      <c r="E10" s="36"/>
      <c r="F10" s="5"/>
    </row>
    <row r="11" spans="1:7" s="15" customFormat="1" ht="24.95" customHeight="1" x14ac:dyDescent="0.25">
      <c r="A11" s="14"/>
      <c r="B11" s="38" t="s">
        <v>16</v>
      </c>
      <c r="C11" s="39"/>
      <c r="D11" s="40"/>
      <c r="E11" s="39"/>
      <c r="F11" s="5"/>
    </row>
    <row r="12" spans="1:7" s="15" customFormat="1" ht="24.95" customHeight="1" x14ac:dyDescent="0.25">
      <c r="A12" s="41">
        <v>5</v>
      </c>
      <c r="B12" s="42" t="s">
        <v>17</v>
      </c>
      <c r="C12" s="36"/>
      <c r="D12" s="37"/>
      <c r="E12" s="36"/>
      <c r="F12" s="5"/>
    </row>
    <row r="13" spans="1:7" s="15" customFormat="1" ht="24.95" customHeight="1" x14ac:dyDescent="0.25">
      <c r="A13" s="41">
        <f>A12+1</f>
        <v>6</v>
      </c>
      <c r="B13" s="42" t="s">
        <v>18</v>
      </c>
      <c r="C13" s="36"/>
      <c r="D13" s="37"/>
      <c r="E13" s="36"/>
      <c r="F13" s="5"/>
    </row>
    <row r="14" spans="1:7" s="15" customFormat="1" ht="24.95" customHeight="1" x14ac:dyDescent="0.25">
      <c r="A14" s="41">
        <f t="shared" ref="A14:A23" si="0">A13+1</f>
        <v>7</v>
      </c>
      <c r="B14" s="42" t="s">
        <v>19</v>
      </c>
      <c r="C14" s="36"/>
      <c r="D14" s="37"/>
      <c r="E14" s="36"/>
      <c r="F14" s="5"/>
    </row>
    <row r="15" spans="1:7" s="15" customFormat="1" ht="24.95" customHeight="1" x14ac:dyDescent="0.25">
      <c r="A15" s="41">
        <f t="shared" si="0"/>
        <v>8</v>
      </c>
      <c r="B15" s="42" t="s">
        <v>20</v>
      </c>
      <c r="C15" s="36"/>
      <c r="D15" s="37"/>
      <c r="E15" s="36"/>
      <c r="F15" s="5"/>
    </row>
    <row r="16" spans="1:7" s="15" customFormat="1" ht="35.25" customHeight="1" x14ac:dyDescent="0.25">
      <c r="A16" s="43">
        <f t="shared" si="0"/>
        <v>9</v>
      </c>
      <c r="B16" s="44" t="s">
        <v>21</v>
      </c>
      <c r="C16" s="36"/>
      <c r="D16" s="37"/>
      <c r="E16" s="36"/>
      <c r="F16" s="5"/>
    </row>
    <row r="17" spans="1:6" s="15" customFormat="1" ht="24.95" customHeight="1" x14ac:dyDescent="0.25">
      <c r="A17" s="41">
        <f t="shared" si="0"/>
        <v>10</v>
      </c>
      <c r="B17" s="44" t="s">
        <v>22</v>
      </c>
      <c r="C17" s="36"/>
      <c r="D17" s="37"/>
      <c r="E17" s="36"/>
      <c r="F17" s="5"/>
    </row>
    <row r="18" spans="1:6" s="15" customFormat="1" ht="24.95" customHeight="1" x14ac:dyDescent="0.25">
      <c r="A18" s="41">
        <f t="shared" si="0"/>
        <v>11</v>
      </c>
      <c r="B18" s="42" t="s">
        <v>23</v>
      </c>
      <c r="C18" s="36"/>
      <c r="D18" s="37"/>
      <c r="E18" s="36"/>
      <c r="F18" s="5"/>
    </row>
    <row r="19" spans="1:6" s="15" customFormat="1" ht="24.95" customHeight="1" x14ac:dyDescent="0.25">
      <c r="A19" s="41">
        <f t="shared" si="0"/>
        <v>12</v>
      </c>
      <c r="B19" s="42" t="s">
        <v>24</v>
      </c>
      <c r="C19" s="36"/>
      <c r="D19" s="37"/>
      <c r="E19" s="36"/>
      <c r="F19" s="5"/>
    </row>
    <row r="20" spans="1:6" s="15" customFormat="1" ht="24.95" customHeight="1" x14ac:dyDescent="0.25">
      <c r="A20" s="41">
        <f t="shared" si="0"/>
        <v>13</v>
      </c>
      <c r="B20" s="42" t="s">
        <v>25</v>
      </c>
      <c r="C20" s="36"/>
      <c r="D20" s="37"/>
      <c r="E20" s="36"/>
      <c r="F20" s="5"/>
    </row>
    <row r="21" spans="1:6" s="15" customFormat="1" ht="12.75" customHeight="1" x14ac:dyDescent="0.25">
      <c r="A21" s="41"/>
      <c r="C21" s="39"/>
      <c r="D21" s="40"/>
      <c r="E21" s="39"/>
      <c r="F21" s="5"/>
    </row>
    <row r="22" spans="1:6" s="15" customFormat="1" ht="31.5" customHeight="1" thickBot="1" x14ac:dyDescent="0.3">
      <c r="A22" s="43">
        <f>A20+1</f>
        <v>14</v>
      </c>
      <c r="B22" s="45" t="s">
        <v>26</v>
      </c>
      <c r="C22" s="46">
        <f>C10-SUM(C12:C20)</f>
        <v>0</v>
      </c>
      <c r="D22" s="47">
        <f>D10-SUM(D12:D20)</f>
        <v>0</v>
      </c>
      <c r="E22" s="48">
        <f>E10-SUM(E12:E20)</f>
        <v>0</v>
      </c>
      <c r="F22" s="5"/>
    </row>
    <row r="23" spans="1:6" s="15" customFormat="1" ht="24.95" customHeight="1" thickBot="1" x14ac:dyDescent="0.3">
      <c r="A23" s="49">
        <f t="shared" si="0"/>
        <v>15</v>
      </c>
      <c r="B23" s="20" t="s">
        <v>27</v>
      </c>
      <c r="C23" s="50">
        <f>MAX(C22:E22)</f>
        <v>0</v>
      </c>
      <c r="D23" s="51"/>
      <c r="E23" s="52"/>
      <c r="F23" s="5"/>
    </row>
    <row r="24" spans="1:6" ht="35.1" customHeight="1" x14ac:dyDescent="0.35">
      <c r="A24" s="33" t="s">
        <v>28</v>
      </c>
      <c r="C24" s="53"/>
      <c r="D24" s="54"/>
      <c r="E24" s="53"/>
    </row>
    <row r="25" spans="1:6" s="15" customFormat="1" ht="24.95" customHeight="1" x14ac:dyDescent="0.25">
      <c r="A25" s="14">
        <f>A23+1</f>
        <v>16</v>
      </c>
      <c r="B25" s="15" t="s">
        <v>29</v>
      </c>
      <c r="C25" s="55">
        <f>C22</f>
        <v>0</v>
      </c>
      <c r="D25" s="56"/>
      <c r="E25" s="57"/>
      <c r="F25" s="5"/>
    </row>
    <row r="26" spans="1:6" s="15" customFormat="1" ht="24.95" customHeight="1" x14ac:dyDescent="0.25">
      <c r="A26" s="14">
        <f>A25+1</f>
        <v>17</v>
      </c>
      <c r="B26" s="15" t="s">
        <v>30</v>
      </c>
      <c r="C26" s="36"/>
      <c r="D26" s="56"/>
      <c r="E26" s="57"/>
      <c r="F26" s="5"/>
    </row>
    <row r="27" spans="1:6" s="15" customFormat="1" ht="24.95" customHeight="1" x14ac:dyDescent="0.25">
      <c r="A27" s="14">
        <f t="shared" ref="A27:A36" si="1">A26+1</f>
        <v>18</v>
      </c>
      <c r="B27" s="15" t="s">
        <v>31</v>
      </c>
      <c r="C27" s="58" t="e">
        <f>C25/C26*1000</f>
        <v>#DIV/0!</v>
      </c>
      <c r="D27" s="56"/>
      <c r="E27" s="57"/>
      <c r="F27" s="5"/>
    </row>
    <row r="28" spans="1:6" s="15" customFormat="1" ht="24.95" customHeight="1" x14ac:dyDescent="0.25">
      <c r="A28" s="14">
        <f t="shared" si="1"/>
        <v>19</v>
      </c>
      <c r="B28" s="15" t="s">
        <v>32</v>
      </c>
      <c r="C28" s="59"/>
      <c r="D28" s="56"/>
      <c r="E28" s="57"/>
      <c r="F28" s="5"/>
    </row>
    <row r="29" spans="1:6" s="15" customFormat="1" ht="24.95" customHeight="1" x14ac:dyDescent="0.25">
      <c r="A29" s="14">
        <f t="shared" si="1"/>
        <v>20</v>
      </c>
      <c r="B29" s="15" t="s">
        <v>33</v>
      </c>
      <c r="C29" s="59"/>
      <c r="D29" s="56"/>
      <c r="E29" s="57"/>
      <c r="F29" s="5"/>
    </row>
    <row r="30" spans="1:6" s="15" customFormat="1" ht="24.95" customHeight="1" x14ac:dyDescent="0.25">
      <c r="A30" s="14">
        <f t="shared" si="1"/>
        <v>21</v>
      </c>
      <c r="B30" s="15" t="s">
        <v>34</v>
      </c>
      <c r="C30" s="36">
        <v>0</v>
      </c>
      <c r="D30" s="56"/>
      <c r="E30" s="57"/>
      <c r="F30" s="5"/>
    </row>
    <row r="31" spans="1:6" s="15" customFormat="1" ht="24.95" customHeight="1" x14ac:dyDescent="0.25">
      <c r="A31" s="14">
        <f t="shared" si="1"/>
        <v>22</v>
      </c>
      <c r="B31" s="15" t="s">
        <v>35</v>
      </c>
      <c r="C31" s="36"/>
      <c r="D31" s="56"/>
      <c r="E31" s="57"/>
      <c r="F31" s="5"/>
    </row>
    <row r="32" spans="1:6" s="15" customFormat="1" ht="24.95" customHeight="1" x14ac:dyDescent="0.25">
      <c r="A32" s="14">
        <f t="shared" si="1"/>
        <v>23</v>
      </c>
      <c r="B32" s="15" t="s">
        <v>36</v>
      </c>
      <c r="C32" s="55">
        <f>C28+C29+C30-C31</f>
        <v>0</v>
      </c>
      <c r="D32" s="56"/>
      <c r="E32" s="57"/>
      <c r="F32" s="5"/>
    </row>
    <row r="33" spans="1:6" s="15" customFormat="1" ht="24.95" customHeight="1" x14ac:dyDescent="0.25">
      <c r="A33" s="14">
        <f t="shared" si="1"/>
        <v>24</v>
      </c>
      <c r="B33" s="60" t="s">
        <v>37</v>
      </c>
      <c r="C33" s="55" t="e">
        <f>C32*C27/1000</f>
        <v>#DIV/0!</v>
      </c>
      <c r="D33" s="56"/>
      <c r="E33" s="57"/>
      <c r="F33" s="5"/>
    </row>
    <row r="34" spans="1:6" s="15" customFormat="1" ht="24.95" customHeight="1" x14ac:dyDescent="0.25">
      <c r="A34" s="14">
        <f t="shared" si="1"/>
        <v>25</v>
      </c>
      <c r="B34" s="15" t="s">
        <v>38</v>
      </c>
      <c r="C34" s="36">
        <v>0</v>
      </c>
      <c r="D34" s="56"/>
      <c r="E34" s="57"/>
      <c r="F34" s="5"/>
    </row>
    <row r="35" spans="1:6" s="15" customFormat="1" ht="24.95" customHeight="1" thickBot="1" x14ac:dyDescent="0.3">
      <c r="A35" s="14">
        <f t="shared" si="1"/>
        <v>26</v>
      </c>
      <c r="B35" s="15" t="s">
        <v>39</v>
      </c>
      <c r="C35" s="61" t="e">
        <f>C33-C34</f>
        <v>#DIV/0!</v>
      </c>
      <c r="D35" s="56"/>
      <c r="E35" s="57"/>
      <c r="F35" s="5"/>
    </row>
    <row r="36" spans="1:6" s="15" customFormat="1" ht="24.95" customHeight="1" thickBot="1" x14ac:dyDescent="0.3">
      <c r="A36" s="26">
        <f t="shared" si="1"/>
        <v>27</v>
      </c>
      <c r="B36" s="20" t="s">
        <v>40</v>
      </c>
      <c r="C36" s="50" t="e">
        <f>C25+C35</f>
        <v>#DIV/0!</v>
      </c>
      <c r="D36" s="51"/>
      <c r="E36" s="52"/>
      <c r="F36" s="5"/>
    </row>
    <row r="37" spans="1:6" ht="35.1" customHeight="1" x14ac:dyDescent="0.35">
      <c r="A37" s="33" t="s">
        <v>41</v>
      </c>
      <c r="C37" s="62"/>
    </row>
    <row r="38" spans="1:6" ht="22.5" customHeight="1" x14ac:dyDescent="0.3">
      <c r="A38" s="14"/>
      <c r="B38" s="64" t="s">
        <v>42</v>
      </c>
      <c r="C38" s="65"/>
      <c r="D38" s="56"/>
      <c r="E38" s="66"/>
    </row>
    <row r="39" spans="1:6" s="15" customFormat="1" ht="24.95" customHeight="1" x14ac:dyDescent="0.25">
      <c r="A39" s="14">
        <f>A36+1</f>
        <v>28</v>
      </c>
      <c r="B39" s="15" t="s">
        <v>43</v>
      </c>
      <c r="C39" s="55" t="e">
        <f>MAX(C23,C36)</f>
        <v>#DIV/0!</v>
      </c>
      <c r="D39" s="56"/>
      <c r="E39" s="57"/>
      <c r="F39" s="5"/>
    </row>
    <row r="40" spans="1:6" s="15" customFormat="1" ht="24.95" customHeight="1" x14ac:dyDescent="0.25">
      <c r="A40" s="14">
        <f>A39+1</f>
        <v>29</v>
      </c>
      <c r="B40" s="15" t="s">
        <v>44</v>
      </c>
      <c r="C40" s="67">
        <v>0.03</v>
      </c>
      <c r="D40" s="56"/>
      <c r="E40" s="57"/>
      <c r="F40" s="5"/>
    </row>
    <row r="41" spans="1:6" s="57" customFormat="1" ht="24.95" customHeight="1" thickBot="1" x14ac:dyDescent="0.3">
      <c r="A41" s="14">
        <f t="shared" ref="A41:A42" si="2">A40+1</f>
        <v>30</v>
      </c>
      <c r="B41" s="15" t="s">
        <v>45</v>
      </c>
      <c r="C41" s="61" t="e">
        <f>ROUND(C39*C40,0)</f>
        <v>#DIV/0!</v>
      </c>
      <c r="D41" s="56"/>
      <c r="F41" s="68"/>
    </row>
    <row r="42" spans="1:6" s="66" customFormat="1" ht="36" customHeight="1" thickBot="1" x14ac:dyDescent="0.3">
      <c r="A42" s="69">
        <f t="shared" si="2"/>
        <v>31</v>
      </c>
      <c r="B42" s="70" t="s">
        <v>46</v>
      </c>
      <c r="C42" s="71" t="e">
        <f>C39+C41</f>
        <v>#DIV/0!</v>
      </c>
      <c r="D42" s="51"/>
      <c r="E42" s="72"/>
      <c r="F42" s="73"/>
    </row>
    <row r="43" spans="1:6" ht="22.5" customHeight="1" x14ac:dyDescent="0.3">
      <c r="A43" s="14"/>
      <c r="B43" s="64" t="s">
        <v>47</v>
      </c>
      <c r="C43" s="65"/>
      <c r="D43" s="56"/>
      <c r="E43" s="66"/>
    </row>
    <row r="44" spans="1:6" ht="21" customHeight="1" x14ac:dyDescent="0.25">
      <c r="A44" s="14">
        <f>A42+1</f>
        <v>32</v>
      </c>
      <c r="B44" s="15" t="s">
        <v>43</v>
      </c>
      <c r="C44" s="74" t="e">
        <f>MAX(C23,C36)</f>
        <v>#DIV/0!</v>
      </c>
      <c r="D44" s="56"/>
      <c r="E44" s="57"/>
    </row>
    <row r="45" spans="1:6" ht="31.5" x14ac:dyDescent="0.25">
      <c r="A45" s="75">
        <f>A44+1</f>
        <v>33</v>
      </c>
      <c r="B45" s="60" t="s">
        <v>48</v>
      </c>
      <c r="C45" s="67">
        <f>D6</f>
        <v>0.03</v>
      </c>
      <c r="D45" s="56"/>
      <c r="E45" s="76"/>
    </row>
    <row r="46" spans="1:6" ht="24.95" customHeight="1" thickBot="1" x14ac:dyDescent="0.3">
      <c r="A46" s="14">
        <f t="shared" ref="A46:A47" si="3">A45+1</f>
        <v>34</v>
      </c>
      <c r="B46" t="s">
        <v>49</v>
      </c>
      <c r="C46" s="77" t="e">
        <f>ROUND(C44*C45,0)</f>
        <v>#DIV/0!</v>
      </c>
      <c r="D46" s="56"/>
      <c r="E46" s="57"/>
    </row>
    <row r="47" spans="1:6" ht="36" customHeight="1" thickBot="1" x14ac:dyDescent="0.3">
      <c r="A47" s="69">
        <f t="shared" si="3"/>
        <v>35</v>
      </c>
      <c r="B47" s="70" t="s">
        <v>50</v>
      </c>
      <c r="C47" s="71" t="e">
        <f>C44+C46</f>
        <v>#DIV/0!</v>
      </c>
      <c r="D47" s="51"/>
      <c r="E47" s="52"/>
    </row>
    <row r="48" spans="1:6" ht="9" customHeight="1" thickBot="1" x14ac:dyDescent="0.3">
      <c r="A48" s="78"/>
      <c r="B48" s="79"/>
      <c r="C48" s="80"/>
      <c r="D48" s="81"/>
      <c r="E48" s="82"/>
    </row>
    <row r="49" spans="1:6" ht="26.25" customHeight="1" x14ac:dyDescent="0.35">
      <c r="A49" s="33" t="s">
        <v>51</v>
      </c>
      <c r="C49" s="83"/>
      <c r="D49" s="56"/>
      <c r="E49" s="66"/>
    </row>
    <row r="50" spans="1:6" ht="24.95" customHeight="1" x14ac:dyDescent="0.25">
      <c r="A50" s="14">
        <f>A47+1</f>
        <v>36</v>
      </c>
      <c r="B50" s="15" t="s">
        <v>52</v>
      </c>
      <c r="C50" s="36"/>
      <c r="D50" s="84"/>
    </row>
    <row r="51" spans="1:6" ht="24.95" customHeight="1" x14ac:dyDescent="0.25">
      <c r="A51" s="14"/>
      <c r="B51" s="38" t="s">
        <v>16</v>
      </c>
      <c r="C51" s="39"/>
    </row>
    <row r="52" spans="1:6" ht="24.95" customHeight="1" x14ac:dyDescent="0.25">
      <c r="A52" s="14">
        <f>A50+1</f>
        <v>37</v>
      </c>
      <c r="B52" s="42" t="s">
        <v>53</v>
      </c>
      <c r="C52" s="36"/>
      <c r="D52" s="84"/>
    </row>
    <row r="53" spans="1:6" ht="24.95" customHeight="1" x14ac:dyDescent="0.25">
      <c r="A53" s="14">
        <f>A52+1</f>
        <v>38</v>
      </c>
      <c r="B53" s="42" t="s">
        <v>54</v>
      </c>
      <c r="C53" s="36"/>
      <c r="D53" s="84"/>
    </row>
    <row r="54" spans="1:6" ht="24.95" customHeight="1" x14ac:dyDescent="0.25">
      <c r="A54" s="14">
        <f t="shared" ref="A54:A62" si="4">A53+1</f>
        <v>39</v>
      </c>
      <c r="B54" s="42" t="s">
        <v>17</v>
      </c>
      <c r="C54" s="36"/>
      <c r="D54" s="84"/>
    </row>
    <row r="55" spans="1:6" ht="24.95" customHeight="1" x14ac:dyDescent="0.25">
      <c r="A55" s="14">
        <f t="shared" si="4"/>
        <v>40</v>
      </c>
      <c r="B55" s="42" t="s">
        <v>18</v>
      </c>
      <c r="C55" s="36"/>
      <c r="D55" s="84"/>
    </row>
    <row r="56" spans="1:6" ht="24.95" customHeight="1" x14ac:dyDescent="0.25">
      <c r="A56" s="14">
        <f t="shared" si="4"/>
        <v>41</v>
      </c>
      <c r="B56" s="42" t="s">
        <v>19</v>
      </c>
      <c r="C56" s="36"/>
      <c r="D56" s="84"/>
    </row>
    <row r="57" spans="1:6" ht="24.95" customHeight="1" x14ac:dyDescent="0.25">
      <c r="A57" s="14">
        <f t="shared" si="4"/>
        <v>42</v>
      </c>
      <c r="B57" s="42" t="s">
        <v>20</v>
      </c>
      <c r="C57" s="36"/>
      <c r="D57" s="84"/>
    </row>
    <row r="58" spans="1:6" ht="35.25" customHeight="1" x14ac:dyDescent="0.25">
      <c r="A58" s="75">
        <f t="shared" si="4"/>
        <v>43</v>
      </c>
      <c r="B58" s="44" t="s">
        <v>21</v>
      </c>
      <c r="C58" s="36"/>
      <c r="D58" s="85"/>
      <c r="E58" s="86"/>
    </row>
    <row r="59" spans="1:6" s="15" customFormat="1" ht="24.95" customHeight="1" x14ac:dyDescent="0.25">
      <c r="A59" s="14">
        <f t="shared" si="4"/>
        <v>44</v>
      </c>
      <c r="B59" s="44" t="s">
        <v>22</v>
      </c>
      <c r="C59" s="36"/>
      <c r="D59" s="85"/>
      <c r="E59" s="87"/>
      <c r="F59" s="5"/>
    </row>
    <row r="60" spans="1:6" ht="24.95" customHeight="1" x14ac:dyDescent="0.25">
      <c r="A60" s="14">
        <f t="shared" si="4"/>
        <v>45</v>
      </c>
      <c r="B60" s="42" t="s">
        <v>23</v>
      </c>
      <c r="C60" s="36"/>
      <c r="D60" s="84"/>
    </row>
    <row r="61" spans="1:6" ht="24.95" customHeight="1" x14ac:dyDescent="0.25">
      <c r="A61" s="14">
        <f t="shared" si="4"/>
        <v>46</v>
      </c>
      <c r="B61" s="42" t="s">
        <v>24</v>
      </c>
      <c r="C61" s="36"/>
      <c r="D61" s="84"/>
    </row>
    <row r="62" spans="1:6" ht="24.95" customHeight="1" x14ac:dyDescent="0.25">
      <c r="A62" s="14">
        <f t="shared" si="4"/>
        <v>47</v>
      </c>
      <c r="B62" s="42" t="s">
        <v>25</v>
      </c>
      <c r="C62" s="36"/>
      <c r="D62" s="84"/>
    </row>
    <row r="63" spans="1:6" ht="9.75" customHeight="1" thickBot="1" x14ac:dyDescent="0.3">
      <c r="A63" s="14"/>
      <c r="B63" s="15"/>
      <c r="C63" s="88"/>
    </row>
    <row r="64" spans="1:6" ht="32.25" thickBot="1" x14ac:dyDescent="0.3">
      <c r="A64" s="75">
        <f>A62+1</f>
        <v>48</v>
      </c>
      <c r="B64" s="89" t="s">
        <v>55</v>
      </c>
      <c r="C64" s="90">
        <f>C50-SUM(C52:C62)</f>
        <v>0</v>
      </c>
      <c r="D64" s="91" t="e">
        <f>IF(C64&gt;C47, "Over Max Line 35", "Within Max Line 35")</f>
        <v>#DIV/0!</v>
      </c>
      <c r="E64" s="66"/>
    </row>
    <row r="65" spans="1:6" ht="9" customHeight="1" thickBot="1" x14ac:dyDescent="0.3">
      <c r="A65" s="26"/>
      <c r="B65" s="92"/>
      <c r="C65" s="93"/>
      <c r="D65" s="94"/>
      <c r="E65" s="72"/>
    </row>
    <row r="66" spans="1:6" ht="27.75" customHeight="1" x14ac:dyDescent="0.3">
      <c r="A66" s="95" t="s">
        <v>56</v>
      </c>
      <c r="B66" s="95"/>
      <c r="C66" s="96" t="s">
        <v>57</v>
      </c>
      <c r="D66" s="91"/>
      <c r="E66" s="66"/>
    </row>
    <row r="67" spans="1:6" s="99" customFormat="1" ht="24.95" customHeight="1" x14ac:dyDescent="0.25">
      <c r="A67" s="14">
        <f>A64+1</f>
        <v>49</v>
      </c>
      <c r="B67" s="15" t="s">
        <v>58</v>
      </c>
      <c r="C67" s="74" t="e">
        <f>C42-C64</f>
        <v>#DIV/0!</v>
      </c>
      <c r="D67" s="97"/>
      <c r="E67" s="98"/>
      <c r="F67" s="68"/>
    </row>
    <row r="68" spans="1:6" s="99" customFormat="1" ht="24.95" customHeight="1" x14ac:dyDescent="0.25">
      <c r="A68" s="14">
        <f>A67+1</f>
        <v>50</v>
      </c>
      <c r="B68" s="15" t="s">
        <v>59</v>
      </c>
      <c r="C68" s="100" t="e">
        <f>C67/C39</f>
        <v>#DIV/0!</v>
      </c>
      <c r="D68" s="101"/>
      <c r="F68" s="68"/>
    </row>
    <row r="69" spans="1:6" ht="24.95" customHeight="1" x14ac:dyDescent="0.25">
      <c r="A69" s="14">
        <f>A68+1</f>
        <v>51</v>
      </c>
      <c r="B69" s="102" t="s">
        <v>60</v>
      </c>
      <c r="C69" s="103" t="e">
        <f>MIN(MAX(C68, 0), 0.03)</f>
        <v>#DIV/0!</v>
      </c>
      <c r="D69" s="56"/>
      <c r="E69" s="104"/>
    </row>
    <row r="70" spans="1:6" ht="42.75" customHeight="1" x14ac:dyDescent="0.3">
      <c r="A70" s="95" t="s">
        <v>61</v>
      </c>
      <c r="B70" s="95"/>
      <c r="C70" s="96" t="s">
        <v>62</v>
      </c>
    </row>
    <row r="71" spans="1:6" s="99" customFormat="1" ht="24.95" customHeight="1" x14ac:dyDescent="0.25">
      <c r="A71" s="14">
        <f>A69+1</f>
        <v>52</v>
      </c>
      <c r="B71" s="15" t="s">
        <v>63</v>
      </c>
      <c r="C71" s="100" t="e">
        <f>IF(C68&gt;0,0,IF(-C68&gt;D5,D5,-C68))</f>
        <v>#DIV/0!</v>
      </c>
      <c r="F71" s="68"/>
    </row>
    <row r="72" spans="1:6" s="99" customFormat="1" ht="24.95" customHeight="1" x14ac:dyDescent="0.25">
      <c r="A72" s="14">
        <f>A71+1</f>
        <v>53</v>
      </c>
      <c r="B72" s="105" t="s">
        <v>64</v>
      </c>
      <c r="C72" s="106" t="e">
        <f>IF(C71&gt;D5,0,IF(C68&lt;0,C68+D5,D5))</f>
        <v>#DIV/0!</v>
      </c>
      <c r="D72" s="56"/>
      <c r="E72" s="107" t="e">
        <f>IF(C72&lt;0,"STOP!  ERROR - You used more than your cap allows", "")</f>
        <v>#DIV/0!</v>
      </c>
      <c r="F72" s="68"/>
    </row>
    <row r="74" spans="1:6" s="111" customFormat="1" ht="24.95" customHeight="1" x14ac:dyDescent="0.25">
      <c r="A74" s="14">
        <f>A72+1</f>
        <v>54</v>
      </c>
      <c r="B74" s="108" t="s">
        <v>65</v>
      </c>
      <c r="C74" s="109" t="e">
        <f>C72+C69</f>
        <v>#DIV/0!</v>
      </c>
      <c r="D74" s="110"/>
      <c r="F74" s="112"/>
    </row>
  </sheetData>
  <mergeCells count="4">
    <mergeCell ref="A1:B2"/>
    <mergeCell ref="D1:E1"/>
    <mergeCell ref="A66:B66"/>
    <mergeCell ref="A70:B70"/>
  </mergeCells>
  <conditionalFormatting sqref="D64:D66">
    <cfRule type="containsText" dxfId="0" priority="1" operator="containsText" text="Over">
      <formula>NOT(ISERROR(SEARCH("Over",D64)))</formula>
    </cfRule>
  </conditionalFormatting>
  <pageMargins left="0.35" right="0.12" top="0.59" bottom="0.27" header="0.6" footer="0.3"/>
  <pageSetup scale="73" fitToWidth="0" orientation="portrait" horizontalDpi="300" verticalDpi="300" r:id="rId1"/>
  <rowBreaks count="1" manualBreakCount="1">
    <brk id="36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79F38E1D5BD4A9D2AA62E50E83A34" ma:contentTypeVersion="14" ma:contentTypeDescription="Create a new document." ma:contentTypeScope="" ma:versionID="7ac0730fbfcef73ce97790e7d901cbcf">
  <xsd:schema xmlns:xsd="http://www.w3.org/2001/XMLSchema" xmlns:xs="http://www.w3.org/2001/XMLSchema" xmlns:p="http://schemas.microsoft.com/office/2006/metadata/properties" xmlns:ns1="http://schemas.microsoft.com/sharepoint/v3" xmlns:ns2="41389003-bbed-4aa2-97c4-1c86992b5a30" xmlns:ns3="8e2ac45b-d875-4cc0-a09b-705ead14c44e" targetNamespace="http://schemas.microsoft.com/office/2006/metadata/properties" ma:root="true" ma:fieldsID="621940fb08b9277396a26c8d1086a28e" ns1:_="" ns2:_="" ns3:_="">
    <xsd:import namespace="http://schemas.microsoft.com/sharepoint/v3"/>
    <xsd:import namespace="41389003-bbed-4aa2-97c4-1c86992b5a30"/>
    <xsd:import namespace="8e2ac45b-d875-4cc0-a09b-705ead14c4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389003-bbed-4aa2-97c4-1c86992b5a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7f98150-7d40-44e1-893e-dd2ed4a58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2ac45b-d875-4cc0-a09b-705ead14c44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4cca9bd-f24d-4175-96cd-4babcdfa2c5e}" ma:internalName="TaxCatchAll" ma:showField="CatchAllData" ma:web="8e2ac45b-d875-4cc0-a09b-705ead14c4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8e2ac45b-d875-4cc0-a09b-705ead14c44e" xsi:nil="true"/>
    <_ip_UnifiedCompliancePolicyProperties xmlns="http://schemas.microsoft.com/sharepoint/v3" xsi:nil="true"/>
    <lcf76f155ced4ddcb4097134ff3c332f xmlns="41389003-bbed-4aa2-97c4-1c86992b5a3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049796-C3A7-492C-9374-59A418EC1C8B}"/>
</file>

<file path=customXml/itemProps2.xml><?xml version="1.0" encoding="utf-8"?>
<ds:datastoreItem xmlns:ds="http://schemas.openxmlformats.org/officeDocument/2006/customXml" ds:itemID="{C4AA2188-1336-4E6A-ADA1-1E0D2A2F7C56}"/>
</file>

<file path=customXml/itemProps3.xml><?xml version="1.0" encoding="utf-8"?>
<ds:datastoreItem xmlns:ds="http://schemas.openxmlformats.org/officeDocument/2006/customXml" ds:itemID="{F4339C0D-541B-417A-B23F-7ACD64CC51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Cap Calculation</vt:lpstr>
      <vt:lpstr>'2026 Cap Calculation'!Print_Area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Svihovec</dc:creator>
  <cp:lastModifiedBy>Linda Svihovec</cp:lastModifiedBy>
  <dcterms:created xsi:type="dcterms:W3CDTF">2026-08-04T15:33:50Z</dcterms:created>
  <dcterms:modified xsi:type="dcterms:W3CDTF">2026-08-04T15:35:08Z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f6c1a0-e727-432b-9542-6c9ebacdaea7_Enabled">
    <vt:lpwstr>true</vt:lpwstr>
  </property>
  <property fmtid="{D5CDD505-2E9C-101B-9397-08002B2CF9AE}" pid="3" name="MSIP_Label_0bf6c1a0-e727-432b-9542-6c9ebacdaea7_SetDate">
    <vt:lpwstr>2026-08-04T15:34:01Z</vt:lpwstr>
  </property>
  <property fmtid="{D5CDD505-2E9C-101B-9397-08002B2CF9AE}" pid="4" name="MSIP_Label_0bf6c1a0-e727-432b-9542-6c9ebacdaea7_Method">
    <vt:lpwstr>Standard</vt:lpwstr>
  </property>
  <property fmtid="{D5CDD505-2E9C-101B-9397-08002B2CF9AE}" pid="5" name="MSIP_Label_0bf6c1a0-e727-432b-9542-6c9ebacdaea7_Name">
    <vt:lpwstr>10 year retention</vt:lpwstr>
  </property>
  <property fmtid="{D5CDD505-2E9C-101B-9397-08002B2CF9AE}" pid="6" name="MSIP_Label_0bf6c1a0-e727-432b-9542-6c9ebacdaea7_SiteId">
    <vt:lpwstr>375e7ed2-25cc-4bec-bc68-890dc9095311</vt:lpwstr>
  </property>
  <property fmtid="{D5CDD505-2E9C-101B-9397-08002B2CF9AE}" pid="7" name="MSIP_Label_0bf6c1a0-e727-432b-9542-6c9ebacdaea7_ActionId">
    <vt:lpwstr>e6c80357-af83-48b5-81ad-7e47f85d8a1a</vt:lpwstr>
  </property>
  <property fmtid="{D5CDD505-2E9C-101B-9397-08002B2CF9AE}" pid="8" name="MSIP_Label_0bf6c1a0-e727-432b-9542-6c9ebacdaea7_ContentBits">
    <vt:lpwstr>0</vt:lpwstr>
  </property>
  <property fmtid="{D5CDD505-2E9C-101B-9397-08002B2CF9AE}" pid="9" name="MSIP_Label_0bf6c1a0-e727-432b-9542-6c9ebacdaea7_Tag">
    <vt:lpwstr>10, 3, 0, 1</vt:lpwstr>
  </property>
  <property fmtid="{D5CDD505-2E9C-101B-9397-08002B2CF9AE}" pid="10" name="ContentTypeId">
    <vt:lpwstr>0x0101006B579F38E1D5BD4A9D2AA62E50E83A34</vt:lpwstr>
  </property>
</Properties>
</file>